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1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kamainternational-my.sharepoint.com/personal/jeff_sikama_com/Documents/Customers/AirProducts/AirProducts EA/"/>
    </mc:Choice>
  </mc:AlternateContent>
  <xr:revisionPtr revIDLastSave="0" documentId="8_{C795B4B0-16F9-4599-A939-344502C2815A}" xr6:coauthVersionLast="47" xr6:coauthVersionMax="47" xr10:uidLastSave="{00000000-0000-0000-0000-000000000000}"/>
  <bookViews>
    <workbookView xWindow="-120" yWindow="-120" windowWidth="38640" windowHeight="21120" xr2:uid="{AD846C6D-8406-49C8-B47D-2AB6D4B2185A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5" i="1" l="1"/>
  <c r="K86" i="1" s="1"/>
  <c r="G85" i="1"/>
  <c r="G86" i="1" s="1"/>
  <c r="K73" i="1"/>
  <c r="G73" i="1"/>
  <c r="C73" i="1"/>
  <c r="K37" i="1"/>
  <c r="G37" i="1"/>
  <c r="K30" i="1"/>
  <c r="G30" i="1"/>
  <c r="G32" i="1" s="1"/>
  <c r="C30" i="1"/>
  <c r="C32" i="1" s="1"/>
  <c r="K28" i="1"/>
  <c r="K29" i="1" s="1"/>
  <c r="G28" i="1"/>
  <c r="G29" i="1" s="1"/>
  <c r="G34" i="1" s="1"/>
  <c r="C28" i="1"/>
  <c r="C29" i="1" s="1"/>
  <c r="C34" i="1" s="1"/>
  <c r="K27" i="1"/>
  <c r="G27" i="1"/>
  <c r="C27" i="1"/>
  <c r="K24" i="1"/>
  <c r="G24" i="1"/>
  <c r="C24" i="1"/>
  <c r="C16" i="1"/>
  <c r="K15" i="1"/>
  <c r="K16" i="1" s="1"/>
  <c r="G15" i="1"/>
  <c r="G16" i="1" s="1"/>
  <c r="K14" i="1"/>
  <c r="K17" i="1" s="1"/>
  <c r="G14" i="1"/>
  <c r="G17" i="1" s="1"/>
  <c r="C14" i="1"/>
  <c r="C17" i="1" s="1"/>
  <c r="C33" i="1" l="1"/>
  <c r="C75" i="1"/>
  <c r="C51" i="1"/>
  <c r="C49" i="1"/>
  <c r="C67" i="1"/>
  <c r="C55" i="1"/>
  <c r="C54" i="1"/>
  <c r="C53" i="1"/>
  <c r="C52" i="1"/>
  <c r="C50" i="1"/>
  <c r="G33" i="1"/>
  <c r="G75" i="1"/>
  <c r="G77" i="1" s="1"/>
  <c r="G78" i="1" s="1"/>
  <c r="K75" i="1"/>
  <c r="K56" i="1"/>
  <c r="G52" i="1"/>
  <c r="G59" i="1" s="1"/>
  <c r="G67" i="1"/>
  <c r="K52" i="1"/>
  <c r="K67" i="1"/>
  <c r="K32" i="1"/>
  <c r="K33" i="1" s="1"/>
  <c r="G87" i="1"/>
  <c r="K87" i="1"/>
  <c r="K59" i="1" l="1"/>
  <c r="C59" i="1"/>
  <c r="C77" i="1" s="1"/>
  <c r="K34" i="1"/>
  <c r="K77" i="1" s="1"/>
  <c r="K78" i="1" s="1"/>
  <c r="K84" i="1" l="1"/>
  <c r="K88" i="1" s="1"/>
  <c r="G84" i="1"/>
  <c r="G88" i="1" s="1"/>
  <c r="C78" i="1"/>
</calcChain>
</file>

<file path=xl/sharedStrings.xml><?xml version="1.0" encoding="utf-8"?>
<sst xmlns="http://schemas.openxmlformats.org/spreadsheetml/2006/main" count="416" uniqueCount="91">
  <si>
    <t>Standard Flux</t>
  </si>
  <si>
    <t>Formic Acid</t>
  </si>
  <si>
    <t>Activated Hydrogen</t>
  </si>
  <si>
    <t>For end user customer</t>
  </si>
  <si>
    <t>Time base (Year)</t>
  </si>
  <si>
    <t>Month / Year</t>
  </si>
  <si>
    <t>Day / Month</t>
  </si>
  <si>
    <t>Hour / Day</t>
  </si>
  <si>
    <t>Day / Year</t>
  </si>
  <si>
    <t>Currency</t>
  </si>
  <si>
    <t>US $</t>
  </si>
  <si>
    <t>Cost Elements</t>
  </si>
  <si>
    <t>Wafer Size</t>
  </si>
  <si>
    <t>mm</t>
  </si>
  <si>
    <t>Production Capacity</t>
  </si>
  <si>
    <t>wfr/mth</t>
  </si>
  <si>
    <t>System throughput</t>
  </si>
  <si>
    <t>wfr/hr</t>
  </si>
  <si>
    <t>System Full Capacity</t>
  </si>
  <si>
    <t>wfr/mth/ea</t>
  </si>
  <si>
    <t>Hr of daily operation</t>
  </si>
  <si>
    <t>Hr</t>
  </si>
  <si>
    <t>System Utilization</t>
  </si>
  <si>
    <t>%</t>
  </si>
  <si>
    <t>Actual Wafer Production</t>
  </si>
  <si>
    <t>Material Costs</t>
  </si>
  <si>
    <t>Flux</t>
  </si>
  <si>
    <t>$/wfr</t>
  </si>
  <si>
    <t xml:space="preserve">Chemical A </t>
  </si>
  <si>
    <t>Chemical B (DI water)</t>
  </si>
  <si>
    <t>Chemical C (formic acid)</t>
  </si>
  <si>
    <t>Chemical cost</t>
  </si>
  <si>
    <t>Total Gas Flow</t>
  </si>
  <si>
    <t>NM3/H</t>
  </si>
  <si>
    <t>% N2 Flow</t>
  </si>
  <si>
    <t>N2 Flow</t>
  </si>
  <si>
    <t>N2 Unit cost</t>
  </si>
  <si>
    <t>$/NM3</t>
  </si>
  <si>
    <t>Monthly N2 Cost</t>
  </si>
  <si>
    <t>$/mth</t>
  </si>
  <si>
    <t>H2 Flow</t>
  </si>
  <si>
    <t>H2 Unit Costs</t>
  </si>
  <si>
    <t>Monthly H2 Cost</t>
  </si>
  <si>
    <t>Gas cost</t>
  </si>
  <si>
    <t>Equipment Costs</t>
  </si>
  <si>
    <t>Equipment/asset Costs</t>
  </si>
  <si>
    <t>Year of depreciation</t>
  </si>
  <si>
    <t>Yr</t>
  </si>
  <si>
    <t>Unit cost</t>
  </si>
  <si>
    <t>Flux applicator</t>
  </si>
  <si>
    <t>$/ea</t>
  </si>
  <si>
    <t>Loader/Buffer/Unloader</t>
  </si>
  <si>
    <t xml:space="preserve">Reflow furnace </t>
  </si>
  <si>
    <t xml:space="preserve">Fluxless reflow furnace  </t>
  </si>
  <si>
    <t>Flux cleaner 1</t>
  </si>
  <si>
    <t>Wafer cleaner 2</t>
  </si>
  <si>
    <t>Chiller</t>
  </si>
  <si>
    <t>Tailgas scrubber</t>
  </si>
  <si>
    <t>Gas equipment</t>
  </si>
  <si>
    <t>Gas equipment (blend system)</t>
  </si>
  <si>
    <t>Depreciation</t>
  </si>
  <si>
    <t>Gas equipment (blende system)</t>
  </si>
  <si>
    <t>Fume exhaust and treatment</t>
  </si>
  <si>
    <t>Liquid waste treatment</t>
  </si>
  <si>
    <t>Equipment cost</t>
  </si>
  <si>
    <t>Power Costs</t>
  </si>
  <si>
    <t>Electricity price</t>
  </si>
  <si>
    <t>$/kw-hr</t>
  </si>
  <si>
    <t>Vacuum pump</t>
  </si>
  <si>
    <t>KW</t>
  </si>
  <si>
    <t>Fluxing, reflow, cleaning</t>
  </si>
  <si>
    <t>Other equipment</t>
  </si>
  <si>
    <t>EA power</t>
  </si>
  <si>
    <t>Sub-total</t>
  </si>
  <si>
    <t>Operation Costs</t>
  </si>
  <si>
    <t>Maintenance cost rate</t>
  </si>
  <si>
    <t>Maintenance contract cost</t>
  </si>
  <si>
    <t>Maintenance time</t>
  </si>
  <si>
    <t>hr/mth</t>
  </si>
  <si>
    <t>Labor cost</t>
  </si>
  <si>
    <t>Operating/utilities cost</t>
  </si>
  <si>
    <t>Total Monthly Cost</t>
  </si>
  <si>
    <t>Total Cost per Wafer</t>
  </si>
  <si>
    <t xml:space="preserve">Benefit </t>
  </si>
  <si>
    <t>Benefit for User</t>
  </si>
  <si>
    <t>Cost savings</t>
  </si>
  <si>
    <t>Reflow uptime increase</t>
  </si>
  <si>
    <t>Increased productivity (mpre wfr)</t>
  </si>
  <si>
    <t>Increased productivity (more wfr)</t>
  </si>
  <si>
    <t>Actual Wfr capacity</t>
  </si>
  <si>
    <t>Payback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</si>
</sst>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 * #,##0_ ;_ * \-#,##0_ ;_ * &quot;-&quot;??_ ;_ @_ "/>
    <numFmt numFmtId="165" formatCode="_ * #,##0.00_ ;_ * \-#,##0.00_ ;_ * &quot;-&quot;??_ ;_ @_ "/>
    <numFmt numFmtId="166" formatCode="_ * #,##0.0_ ;_ * \-#,##0.0_ ;_ * &quot;-&quot;??_ ;_ @_ "/>
    <numFmt numFmtId="167" formatCode="_ * #,##0.000_ ;_ * \-#,##0.000_ ;_ * &quot;-&quot;??_ ;_ @_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charset val="134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3" applyAlignment="1">
      <alignment horizontal="right"/>
    </xf>
    <xf numFmtId="0" fontId="1" fillId="0" borderId="3" xfId="3" applyFont="1" applyBorder="1" applyAlignment="1">
      <alignment horizontal="left" wrapText="1"/>
    </xf>
    <xf numFmtId="0" fontId="3" fillId="0" borderId="3" xfId="3" applyBorder="1" applyAlignment="1">
      <alignment horizontal="right"/>
    </xf>
    <xf numFmtId="164" fontId="0" fillId="0" borderId="0" xfId="4" applyNumberFormat="1" applyFont="1" applyAlignment="1">
      <alignment horizontal="right"/>
    </xf>
    <xf numFmtId="0" fontId="3" fillId="0" borderId="3" xfId="3" applyBorder="1" applyAlignment="1">
      <alignment horizontal="left"/>
    </xf>
    <xf numFmtId="0" fontId="3" fillId="3" borderId="3" xfId="3" applyFill="1" applyBorder="1" applyAlignment="1">
      <alignment horizontal="left"/>
    </xf>
    <xf numFmtId="164" fontId="0" fillId="3" borderId="3" xfId="1" applyNumberFormat="1" applyFont="1" applyFill="1" applyBorder="1" applyAlignment="1">
      <alignment horizontal="right"/>
    </xf>
    <xf numFmtId="164" fontId="2" fillId="0" borderId="0" xfId="3" applyNumberFormat="1" applyFont="1" applyAlignment="1">
      <alignment horizontal="right"/>
    </xf>
    <xf numFmtId="1" fontId="0" fillId="3" borderId="3" xfId="4" applyNumberFormat="1" applyFont="1" applyFill="1" applyBorder="1" applyAlignment="1">
      <alignment horizontal="right"/>
    </xf>
    <xf numFmtId="9" fontId="0" fillId="3" borderId="3" xfId="2" applyFont="1" applyFill="1" applyBorder="1" applyAlignment="1">
      <alignment horizontal="right"/>
    </xf>
    <xf numFmtId="2" fontId="0" fillId="3" borderId="3" xfId="4" applyNumberFormat="1" applyFont="1" applyFill="1" applyBorder="1" applyAlignment="1">
      <alignment horizontal="right"/>
    </xf>
    <xf numFmtId="0" fontId="2" fillId="0" borderId="3" xfId="3" applyFont="1" applyBorder="1" applyAlignment="1">
      <alignment horizontal="left" wrapText="1"/>
    </xf>
    <xf numFmtId="2" fontId="3" fillId="0" borderId="3" xfId="3" applyNumberFormat="1" applyBorder="1" applyAlignment="1">
      <alignment horizontal="right"/>
    </xf>
    <xf numFmtId="165" fontId="0" fillId="3" borderId="3" xfId="4" applyFont="1" applyFill="1" applyBorder="1" applyAlignment="1">
      <alignment horizontal="right"/>
    </xf>
    <xf numFmtId="164" fontId="0" fillId="3" borderId="3" xfId="4" applyNumberFormat="1" applyFont="1" applyFill="1" applyBorder="1" applyAlignment="1">
      <alignment horizontal="right"/>
    </xf>
    <xf numFmtId="9" fontId="3" fillId="0" borderId="3" xfId="3" applyNumberFormat="1" applyBorder="1" applyAlignment="1">
      <alignment horizontal="right"/>
    </xf>
    <xf numFmtId="43" fontId="3" fillId="0" borderId="3" xfId="1" applyFont="1" applyBorder="1" applyAlignment="1">
      <alignment horizontal="right"/>
    </xf>
    <xf numFmtId="1" fontId="3" fillId="0" borderId="3" xfId="3" applyNumberFormat="1" applyBorder="1" applyAlignment="1">
      <alignment horizontal="right"/>
    </xf>
    <xf numFmtId="164" fontId="3" fillId="0" borderId="3" xfId="1" applyNumberFormat="1" applyFont="1" applyBorder="1" applyAlignment="1">
      <alignment horizontal="right"/>
    </xf>
    <xf numFmtId="166" fontId="3" fillId="0" borderId="3" xfId="1" applyNumberFormat="1" applyFont="1" applyBorder="1" applyAlignment="1">
      <alignment horizontal="right"/>
    </xf>
    <xf numFmtId="164" fontId="0" fillId="0" borderId="3" xfId="4" applyNumberFormat="1" applyFont="1" applyBorder="1" applyAlignment="1">
      <alignment horizontal="right"/>
    </xf>
    <xf numFmtId="164" fontId="3" fillId="0" borderId="0" xfId="3" applyNumberFormat="1" applyAlignment="1">
      <alignment horizontal="right"/>
    </xf>
    <xf numFmtId="0" fontId="3" fillId="3" borderId="3" xfId="3" applyFill="1" applyBorder="1" applyAlignment="1">
      <alignment horizontal="right"/>
    </xf>
    <xf numFmtId="164" fontId="3" fillId="0" borderId="3" xfId="3" applyNumberFormat="1" applyBorder="1" applyAlignment="1">
      <alignment horizontal="right"/>
    </xf>
    <xf numFmtId="165" fontId="3" fillId="0" borderId="3" xfId="1" applyNumberFormat="1" applyFont="1" applyBorder="1" applyAlignment="1">
      <alignment horizontal="right"/>
    </xf>
    <xf numFmtId="0" fontId="2" fillId="0" borderId="3" xfId="3" applyFont="1" applyBorder="1" applyAlignment="1">
      <alignment horizontal="left"/>
    </xf>
    <xf numFmtId="9" fontId="0" fillId="0" borderId="3" xfId="2" applyFont="1" applyBorder="1" applyAlignment="1">
      <alignment horizontal="right"/>
    </xf>
    <xf numFmtId="165" fontId="0" fillId="0" borderId="3" xfId="4" applyFont="1" applyBorder="1" applyAlignment="1">
      <alignment horizontal="right"/>
    </xf>
    <xf numFmtId="167" fontId="0" fillId="0" borderId="3" xfId="4" applyNumberFormat="1" applyFont="1" applyBorder="1" applyAlignment="1">
      <alignment horizontal="right" indent="2"/>
    </xf>
    <xf numFmtId="167" fontId="0" fillId="0" borderId="3" xfId="4" applyNumberFormat="1" applyFont="1" applyBorder="1" applyAlignment="1">
      <alignment horizontal="right"/>
    </xf>
    <xf numFmtId="0" fontId="6" fillId="0" borderId="3" xfId="3" applyFont="1" applyBorder="1" applyAlignment="1">
      <alignment horizontal="left"/>
    </xf>
    <xf numFmtId="0" fontId="5" fillId="3" borderId="3" xfId="3" applyFont="1" applyFill="1" applyBorder="1" applyAlignment="1">
      <alignment horizontal="left"/>
    </xf>
    <xf numFmtId="164" fontId="7" fillId="3" borderId="3" xfId="1" applyNumberFormat="1" applyFont="1" applyFill="1" applyBorder="1" applyAlignment="1">
      <alignment horizontal="right"/>
    </xf>
    <xf numFmtId="2" fontId="7" fillId="3" borderId="3" xfId="4" applyNumberFormat="1" applyFont="1" applyFill="1" applyBorder="1" applyAlignment="1">
      <alignment horizontal="right"/>
    </xf>
    <xf numFmtId="0" fontId="8" fillId="0" borderId="0" xfId="3" applyFont="1" applyAlignment="1">
      <alignment horizontal="center"/>
    </xf>
    <xf numFmtId="0" fontId="3" fillId="0" borderId="0" xfId="3" applyAlignment="1">
      <alignment horizontal="left"/>
    </xf>
    <xf numFmtId="166" fontId="3" fillId="0" borderId="3" xfId="3" applyNumberFormat="1" applyBorder="1" applyAlignment="1">
      <alignment horizontal="right"/>
    </xf>
    <xf numFmtId="164" fontId="0" fillId="0" borderId="3" xfId="1" applyNumberFormat="1" applyFont="1" applyFill="1" applyBorder="1" applyAlignment="1">
      <alignment horizontal="right"/>
    </xf>
    <xf numFmtId="0" fontId="9" fillId="0" borderId="3" xfId="3" applyFont="1" applyBorder="1" applyAlignment="1">
      <alignment horizontal="right"/>
    </xf>
    <xf numFmtId="164" fontId="3" fillId="0" borderId="3" xfId="1" applyNumberFormat="1" applyFont="1" applyFill="1" applyBorder="1" applyAlignment="1">
      <alignment horizontal="right"/>
    </xf>
    <xf numFmtId="0" fontId="4" fillId="2" borderId="1" xfId="3" applyFont="1" applyFill="1" applyBorder="1" applyAlignment="1">
      <alignment horizontal="center"/>
    </xf>
    <xf numFmtId="0" fontId="4" fillId="2" borderId="2" xfId="3" applyFont="1" applyFill="1" applyBorder="1" applyAlignment="1">
      <alignment horizontal="center"/>
    </xf>
    <xf numFmtId="0" fontId="8" fillId="4" borderId="0" xfId="3" applyFont="1" applyFill="1" applyAlignment="1">
      <alignment horizontal="center"/>
    </xf>
    <xf numFmtId="0" fontId="8" fillId="5" borderId="0" xfId="3" applyFont="1" applyFill="1" applyAlignment="1">
      <alignment horizontal="center"/>
    </xf>
    <xf numFmtId="0" fontId="8" fillId="6" borderId="0" xfId="3" applyFont="1" applyFill="1" applyAlignment="1">
      <alignment horizontal="center"/>
    </xf>
    <xf numFmtId="0" fontId="1" fillId="0" borderId="1" xfId="3" applyFont="1" applyBorder="1" applyAlignment="1">
      <alignment horizontal="left" wrapText="1"/>
    </xf>
    <xf numFmtId="0" fontId="1" fillId="0" borderId="2" xfId="3" applyFont="1" applyBorder="1" applyAlignment="1">
      <alignment horizontal="left" wrapText="1"/>
    </xf>
  </cellXfs>
  <cellStyles count="5">
    <cellStyle name="Comma" xfId="1" builtinId="3"/>
    <cellStyle name="Comma 3 2" xfId="4" xr:uid="{8DDFB64D-5B87-4A7A-83F4-F669A87C0555}"/>
    <cellStyle name="Normal" xfId="0" builtinId="0"/>
    <cellStyle name="Normal 4 3" xfId="3" xr:uid="{169C7BAB-0169-4239-AF70-CC8C594A0A1F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22DAC-EC50-44DF-9AFE-C51A9C6CCBE0}">
  <dimension ref="A1:K89"/>
  <sheetViews>
    <sheetView tabSelected="1" workbookViewId="0">
      <selection activeCell="I47" sqref="I47"/>
    </sheetView>
  </sheetViews>
  <sheetFormatPr defaultRowHeight="15"/>
  <cols>
    <col min="1" max="1" width="31.42578125" bestFit="1" customWidth="1"/>
    <col min="2" max="2" width="11.42578125" bestFit="1" customWidth="1"/>
    <col min="3" max="3" width="8.42578125" bestFit="1" customWidth="1"/>
    <col min="5" max="5" width="31.42578125" bestFit="1" customWidth="1"/>
    <col min="6" max="6" width="11.42578125" bestFit="1" customWidth="1"/>
    <col min="7" max="7" width="10" bestFit="1" customWidth="1"/>
    <col min="9" max="9" width="31.42578125" bestFit="1" customWidth="1"/>
    <col min="10" max="10" width="11.42578125" bestFit="1" customWidth="1"/>
    <col min="11" max="11" width="8.42578125" bestFit="1" customWidth="1"/>
  </cols>
  <sheetData>
    <row r="1" spans="1:11" ht="21">
      <c r="A1" s="43" t="s">
        <v>0</v>
      </c>
      <c r="B1" s="43"/>
      <c r="C1" s="43"/>
      <c r="D1" s="35"/>
      <c r="E1" s="44" t="s">
        <v>1</v>
      </c>
      <c r="F1" s="44"/>
      <c r="G1" s="44"/>
      <c r="H1" s="35"/>
      <c r="I1" s="45" t="s">
        <v>2</v>
      </c>
      <c r="J1" s="45"/>
      <c r="K1" s="45"/>
    </row>
    <row r="2" spans="1:11" ht="21">
      <c r="A2" s="46" t="s">
        <v>3</v>
      </c>
      <c r="B2" s="47"/>
      <c r="C2" s="47"/>
      <c r="D2" s="35"/>
      <c r="E2" s="46" t="s">
        <v>3</v>
      </c>
      <c r="F2" s="47"/>
      <c r="G2" s="47"/>
      <c r="H2" s="35"/>
      <c r="I2" s="46" t="s">
        <v>3</v>
      </c>
      <c r="J2" s="47"/>
      <c r="K2" s="47"/>
    </row>
    <row r="3" spans="1:11">
      <c r="A3" s="5" t="s">
        <v>4</v>
      </c>
      <c r="B3" s="5"/>
      <c r="C3" s="3">
        <v>1</v>
      </c>
      <c r="D3" s="1"/>
      <c r="E3" s="5" t="s">
        <v>4</v>
      </c>
      <c r="F3" s="5"/>
      <c r="G3" s="3">
        <v>1</v>
      </c>
      <c r="H3" s="1"/>
      <c r="I3" s="5" t="s">
        <v>4</v>
      </c>
      <c r="J3" s="5"/>
      <c r="K3" s="3">
        <v>1</v>
      </c>
    </row>
    <row r="4" spans="1:11">
      <c r="A4" s="5" t="s">
        <v>5</v>
      </c>
      <c r="B4" s="5"/>
      <c r="C4" s="3">
        <v>12</v>
      </c>
      <c r="D4" s="1"/>
      <c r="E4" s="5" t="s">
        <v>5</v>
      </c>
      <c r="F4" s="5"/>
      <c r="G4" s="3">
        <v>12</v>
      </c>
      <c r="H4" s="1"/>
      <c r="I4" s="5" t="s">
        <v>5</v>
      </c>
      <c r="J4" s="5"/>
      <c r="K4" s="3">
        <v>12</v>
      </c>
    </row>
    <row r="5" spans="1:11">
      <c r="A5" s="5" t="s">
        <v>6</v>
      </c>
      <c r="B5" s="5"/>
      <c r="C5" s="3">
        <v>30</v>
      </c>
      <c r="D5" s="1"/>
      <c r="E5" s="5" t="s">
        <v>6</v>
      </c>
      <c r="F5" s="5"/>
      <c r="G5" s="3">
        <v>30</v>
      </c>
      <c r="H5" s="1"/>
      <c r="I5" s="5" t="s">
        <v>6</v>
      </c>
      <c r="J5" s="5"/>
      <c r="K5" s="3">
        <v>30</v>
      </c>
    </row>
    <row r="6" spans="1:11">
      <c r="A6" s="5" t="s">
        <v>7</v>
      </c>
      <c r="B6" s="5"/>
      <c r="C6" s="3">
        <v>24</v>
      </c>
      <c r="D6" s="1"/>
      <c r="E6" s="5" t="s">
        <v>7</v>
      </c>
      <c r="F6" s="5"/>
      <c r="G6" s="3">
        <v>24</v>
      </c>
      <c r="H6" s="1"/>
      <c r="I6" s="5" t="s">
        <v>7</v>
      </c>
      <c r="J6" s="5"/>
      <c r="K6" s="3">
        <v>24</v>
      </c>
    </row>
    <row r="7" spans="1:11">
      <c r="A7" s="5" t="s">
        <v>8</v>
      </c>
      <c r="B7" s="5"/>
      <c r="C7" s="3">
        <v>365</v>
      </c>
      <c r="D7" s="1"/>
      <c r="E7" s="5" t="s">
        <v>8</v>
      </c>
      <c r="F7" s="5"/>
      <c r="G7" s="3">
        <v>365</v>
      </c>
      <c r="H7" s="1"/>
      <c r="I7" s="5" t="s">
        <v>8</v>
      </c>
      <c r="J7" s="5"/>
      <c r="K7" s="3">
        <v>365</v>
      </c>
    </row>
    <row r="8" spans="1:11">
      <c r="A8" s="5" t="s">
        <v>9</v>
      </c>
      <c r="B8" s="5"/>
      <c r="C8" s="3" t="s">
        <v>10</v>
      </c>
      <c r="D8" s="1"/>
      <c r="E8" s="5" t="s">
        <v>9</v>
      </c>
      <c r="F8" s="5"/>
      <c r="G8" s="3" t="s">
        <v>10</v>
      </c>
      <c r="H8" s="1"/>
      <c r="I8" s="5" t="s">
        <v>9</v>
      </c>
      <c r="J8" s="5"/>
      <c r="K8" s="3" t="s">
        <v>10</v>
      </c>
    </row>
    <row r="9" spans="1:11">
      <c r="A9" s="36"/>
      <c r="B9" s="36"/>
      <c r="C9" s="1"/>
      <c r="D9" s="1"/>
      <c r="E9" s="36"/>
      <c r="F9" s="36"/>
      <c r="G9" s="1"/>
      <c r="H9" s="1"/>
      <c r="I9" s="36"/>
      <c r="J9" s="36"/>
      <c r="K9" s="1"/>
    </row>
    <row r="10" spans="1:11" ht="26.25">
      <c r="A10" s="41" t="s">
        <v>11</v>
      </c>
      <c r="B10" s="42"/>
      <c r="C10" s="42"/>
      <c r="D10" s="1"/>
      <c r="E10" s="41" t="s">
        <v>11</v>
      </c>
      <c r="F10" s="42"/>
      <c r="G10" s="42"/>
      <c r="H10" s="1"/>
      <c r="I10" s="41" t="s">
        <v>11</v>
      </c>
      <c r="J10" s="42"/>
      <c r="K10" s="42"/>
    </row>
    <row r="11" spans="1:11" ht="30">
      <c r="A11" s="2" t="s">
        <v>12</v>
      </c>
      <c r="B11" s="2" t="s">
        <v>13</v>
      </c>
      <c r="C11" s="3">
        <v>200</v>
      </c>
      <c r="D11" s="4"/>
      <c r="E11" s="2" t="s">
        <v>12</v>
      </c>
      <c r="F11" s="2" t="s">
        <v>13</v>
      </c>
      <c r="G11" s="3">
        <v>200</v>
      </c>
      <c r="H11" s="4"/>
      <c r="I11" s="2" t="s">
        <v>12</v>
      </c>
      <c r="J11" s="2" t="s">
        <v>13</v>
      </c>
      <c r="K11" s="3">
        <v>200</v>
      </c>
    </row>
    <row r="12" spans="1:11">
      <c r="A12" s="5" t="s">
        <v>14</v>
      </c>
      <c r="B12" s="6" t="s">
        <v>15</v>
      </c>
      <c r="C12" s="7">
        <v>48000</v>
      </c>
      <c r="D12" s="8"/>
      <c r="E12" s="5" t="s">
        <v>14</v>
      </c>
      <c r="F12" s="6" t="s">
        <v>15</v>
      </c>
      <c r="G12" s="7">
        <v>48000</v>
      </c>
      <c r="H12" s="8"/>
      <c r="I12" s="5" t="s">
        <v>14</v>
      </c>
      <c r="J12" s="6" t="s">
        <v>15</v>
      </c>
      <c r="K12" s="7">
        <v>48000</v>
      </c>
    </row>
    <row r="13" spans="1:11">
      <c r="A13" s="5" t="s">
        <v>16</v>
      </c>
      <c r="B13" s="6" t="s">
        <v>17</v>
      </c>
      <c r="C13" s="9">
        <v>60</v>
      </c>
      <c r="D13" s="8"/>
      <c r="E13" s="5" t="s">
        <v>16</v>
      </c>
      <c r="F13" s="6" t="s">
        <v>17</v>
      </c>
      <c r="G13" s="9">
        <v>54</v>
      </c>
      <c r="H13" s="8"/>
      <c r="I13" s="5" t="s">
        <v>16</v>
      </c>
      <c r="J13" s="6" t="s">
        <v>17</v>
      </c>
      <c r="K13" s="9">
        <v>60</v>
      </c>
    </row>
    <row r="14" spans="1:11">
      <c r="A14" s="6" t="s">
        <v>18</v>
      </c>
      <c r="B14" s="6" t="s">
        <v>19</v>
      </c>
      <c r="C14" s="7">
        <f>C13*C6*C5</f>
        <v>43200</v>
      </c>
      <c r="D14" s="1"/>
      <c r="E14" s="6" t="s">
        <v>18</v>
      </c>
      <c r="F14" s="6" t="s">
        <v>19</v>
      </c>
      <c r="G14" s="7">
        <f>G13*G6*G5</f>
        <v>38880</v>
      </c>
      <c r="H14" s="1"/>
      <c r="I14" s="6" t="s">
        <v>18</v>
      </c>
      <c r="J14" s="6" t="s">
        <v>19</v>
      </c>
      <c r="K14" s="7">
        <f>K13*K6*K5</f>
        <v>43200</v>
      </c>
    </row>
    <row r="15" spans="1:11">
      <c r="A15" s="6" t="s">
        <v>20</v>
      </c>
      <c r="B15" s="6" t="s">
        <v>21</v>
      </c>
      <c r="C15" s="7">
        <v>16</v>
      </c>
      <c r="D15" s="1"/>
      <c r="E15" s="6" t="s">
        <v>20</v>
      </c>
      <c r="F15" s="6" t="s">
        <v>21</v>
      </c>
      <c r="G15" s="7">
        <f>C15</f>
        <v>16</v>
      </c>
      <c r="H15" s="1"/>
      <c r="I15" s="6" t="s">
        <v>20</v>
      </c>
      <c r="J15" s="6" t="s">
        <v>21</v>
      </c>
      <c r="K15" s="7">
        <f>C15</f>
        <v>16</v>
      </c>
    </row>
    <row r="16" spans="1:11">
      <c r="A16" s="5" t="s">
        <v>22</v>
      </c>
      <c r="B16" s="6" t="s">
        <v>23</v>
      </c>
      <c r="C16" s="10">
        <f>C15/C6</f>
        <v>0.66666666666666663</v>
      </c>
      <c r="D16" s="8"/>
      <c r="E16" s="5" t="s">
        <v>22</v>
      </c>
      <c r="F16" s="6" t="s">
        <v>23</v>
      </c>
      <c r="G16" s="10">
        <f>G15/G6</f>
        <v>0.66666666666666663</v>
      </c>
      <c r="H16" s="8"/>
      <c r="I16" s="5" t="s">
        <v>22</v>
      </c>
      <c r="J16" s="6" t="s">
        <v>23</v>
      </c>
      <c r="K16" s="10">
        <f>K15/K6</f>
        <v>0.66666666666666663</v>
      </c>
    </row>
    <row r="17" spans="1:11">
      <c r="A17" s="5" t="s">
        <v>24</v>
      </c>
      <c r="B17" s="6" t="s">
        <v>19</v>
      </c>
      <c r="C17" s="7">
        <f>C14*C16</f>
        <v>28800</v>
      </c>
      <c r="D17" s="8"/>
      <c r="E17" s="5" t="s">
        <v>24</v>
      </c>
      <c r="F17" s="6" t="s">
        <v>15</v>
      </c>
      <c r="G17" s="7">
        <f>G14*G16</f>
        <v>25920</v>
      </c>
      <c r="H17" s="8"/>
      <c r="I17" s="5" t="s">
        <v>24</v>
      </c>
      <c r="J17" s="6" t="s">
        <v>15</v>
      </c>
      <c r="K17" s="38">
        <f>K14*K16</f>
        <v>28800</v>
      </c>
    </row>
    <row r="18" spans="1:11">
      <c r="A18" s="5"/>
      <c r="B18" s="6"/>
      <c r="C18" s="11"/>
      <c r="D18" s="8"/>
      <c r="E18" s="5"/>
      <c r="F18" s="6"/>
      <c r="G18" s="11"/>
      <c r="H18" s="8"/>
      <c r="I18" s="5"/>
      <c r="J18" s="6"/>
      <c r="K18" s="11"/>
    </row>
    <row r="19" spans="1:11" ht="30">
      <c r="A19" s="12" t="s">
        <v>25</v>
      </c>
      <c r="B19" s="12"/>
      <c r="C19" s="3"/>
      <c r="D19" s="4"/>
      <c r="E19" s="12" t="s">
        <v>25</v>
      </c>
      <c r="F19" s="12"/>
      <c r="G19" s="3"/>
      <c r="H19" s="4"/>
      <c r="I19" s="12" t="s">
        <v>25</v>
      </c>
      <c r="J19" s="12"/>
      <c r="K19" s="3"/>
    </row>
    <row r="20" spans="1:11">
      <c r="A20" s="6" t="s">
        <v>26</v>
      </c>
      <c r="B20" s="6" t="s">
        <v>27</v>
      </c>
      <c r="C20" s="11">
        <v>0.97</v>
      </c>
      <c r="D20" s="1"/>
      <c r="E20" s="6" t="s">
        <v>26</v>
      </c>
      <c r="F20" s="6" t="s">
        <v>27</v>
      </c>
      <c r="G20" s="11"/>
      <c r="H20" s="1"/>
      <c r="I20" s="6" t="s">
        <v>26</v>
      </c>
      <c r="J20" s="6" t="s">
        <v>27</v>
      </c>
      <c r="K20" s="11"/>
    </row>
    <row r="21" spans="1:11">
      <c r="A21" s="5" t="s">
        <v>28</v>
      </c>
      <c r="B21" s="6" t="s">
        <v>27</v>
      </c>
      <c r="C21" s="13">
        <v>1.1000000000000001</v>
      </c>
      <c r="D21" s="8"/>
      <c r="E21" s="5" t="s">
        <v>28</v>
      </c>
      <c r="F21" s="6" t="s">
        <v>27</v>
      </c>
      <c r="G21" s="13"/>
      <c r="H21" s="8"/>
      <c r="I21" s="5" t="s">
        <v>28</v>
      </c>
      <c r="J21" s="6" t="s">
        <v>27</v>
      </c>
      <c r="K21" s="13"/>
    </row>
    <row r="22" spans="1:11">
      <c r="A22" s="5" t="s">
        <v>29</v>
      </c>
      <c r="B22" s="6" t="s">
        <v>27</v>
      </c>
      <c r="C22" s="11">
        <v>0.5</v>
      </c>
      <c r="D22" s="8"/>
      <c r="E22" s="5" t="s">
        <v>29</v>
      </c>
      <c r="F22" s="6" t="s">
        <v>27</v>
      </c>
      <c r="G22" s="14">
        <v>0.2</v>
      </c>
      <c r="H22" s="8"/>
      <c r="I22" s="5" t="s">
        <v>29</v>
      </c>
      <c r="J22" s="6" t="s">
        <v>27</v>
      </c>
      <c r="K22" s="11">
        <v>0</v>
      </c>
    </row>
    <row r="23" spans="1:11">
      <c r="A23" s="5" t="s">
        <v>30</v>
      </c>
      <c r="B23" s="6" t="s">
        <v>27</v>
      </c>
      <c r="C23" s="15"/>
      <c r="D23" s="8"/>
      <c r="E23" s="5" t="s">
        <v>30</v>
      </c>
      <c r="F23" s="6" t="s">
        <v>27</v>
      </c>
      <c r="G23" s="14">
        <v>0.52</v>
      </c>
      <c r="H23" s="8"/>
      <c r="I23" s="5" t="s">
        <v>30</v>
      </c>
      <c r="J23" s="6" t="s">
        <v>27</v>
      </c>
      <c r="K23" s="14">
        <v>0</v>
      </c>
    </row>
    <row r="24" spans="1:11">
      <c r="A24" s="3" t="s">
        <v>31</v>
      </c>
      <c r="B24" s="6" t="s">
        <v>27</v>
      </c>
      <c r="C24" s="11">
        <f>SUM(C20:C23)</f>
        <v>2.5700000000000003</v>
      </c>
      <c r="D24" s="4"/>
      <c r="E24" s="3" t="s">
        <v>31</v>
      </c>
      <c r="F24" s="6" t="s">
        <v>27</v>
      </c>
      <c r="G24" s="11">
        <f>SUM(G20:G23)</f>
        <v>0.72</v>
      </c>
      <c r="H24" s="4"/>
      <c r="I24" s="3" t="s">
        <v>31</v>
      </c>
      <c r="J24" s="6" t="s">
        <v>27</v>
      </c>
      <c r="K24" s="11">
        <f>SUM(K20:K23)</f>
        <v>0</v>
      </c>
    </row>
    <row r="25" spans="1:11">
      <c r="A25" s="5" t="s">
        <v>32</v>
      </c>
      <c r="B25" s="5" t="s">
        <v>33</v>
      </c>
      <c r="C25" s="3">
        <v>20</v>
      </c>
      <c r="D25" s="4"/>
      <c r="E25" s="5" t="s">
        <v>32</v>
      </c>
      <c r="F25" s="5" t="s">
        <v>33</v>
      </c>
      <c r="G25" s="3">
        <v>20</v>
      </c>
      <c r="H25" s="4"/>
      <c r="I25" s="5" t="s">
        <v>32</v>
      </c>
      <c r="J25" s="5" t="s">
        <v>33</v>
      </c>
      <c r="K25" s="3">
        <v>28</v>
      </c>
    </row>
    <row r="26" spans="1:11">
      <c r="A26" s="5" t="s">
        <v>34</v>
      </c>
      <c r="B26" s="5" t="s">
        <v>23</v>
      </c>
      <c r="C26" s="16">
        <v>1</v>
      </c>
      <c r="D26" s="4"/>
      <c r="E26" s="5" t="s">
        <v>34</v>
      </c>
      <c r="F26" s="5" t="s">
        <v>23</v>
      </c>
      <c r="G26" s="16">
        <v>1</v>
      </c>
      <c r="H26" s="4"/>
      <c r="I26" s="5" t="s">
        <v>34</v>
      </c>
      <c r="J26" s="5" t="s">
        <v>23</v>
      </c>
      <c r="K26" s="16">
        <v>0.95</v>
      </c>
    </row>
    <row r="27" spans="1:11">
      <c r="A27" s="5" t="s">
        <v>35</v>
      </c>
      <c r="B27" s="5" t="s">
        <v>33</v>
      </c>
      <c r="C27" s="3">
        <f>C26*C25</f>
        <v>20</v>
      </c>
      <c r="D27" s="4"/>
      <c r="E27" s="5" t="s">
        <v>35</v>
      </c>
      <c r="F27" s="5" t="s">
        <v>33</v>
      </c>
      <c r="G27" s="3">
        <f>G26*G25</f>
        <v>20</v>
      </c>
      <c r="H27" s="4"/>
      <c r="I27" s="5" t="s">
        <v>35</v>
      </c>
      <c r="J27" s="5" t="s">
        <v>33</v>
      </c>
      <c r="K27" s="3">
        <f>K26*K25</f>
        <v>26.599999999999998</v>
      </c>
    </row>
    <row r="28" spans="1:11">
      <c r="A28" s="5" t="s">
        <v>36</v>
      </c>
      <c r="B28" s="5" t="s">
        <v>37</v>
      </c>
      <c r="C28" s="17">
        <f>1000*0.32/2800</f>
        <v>0.11428571428571428</v>
      </c>
      <c r="D28" s="4"/>
      <c r="E28" s="5" t="s">
        <v>36</v>
      </c>
      <c r="F28" s="5" t="s">
        <v>37</v>
      </c>
      <c r="G28" s="17">
        <f>1000*0.32/2800</f>
        <v>0.11428571428571428</v>
      </c>
      <c r="H28" s="4"/>
      <c r="I28" s="5" t="s">
        <v>36</v>
      </c>
      <c r="J28" s="5" t="s">
        <v>37</v>
      </c>
      <c r="K28" s="17">
        <f>1000*0.32/2800</f>
        <v>0.11428571428571428</v>
      </c>
    </row>
    <row r="29" spans="1:11">
      <c r="A29" s="5" t="s">
        <v>38</v>
      </c>
      <c r="B29" s="5" t="s">
        <v>39</v>
      </c>
      <c r="C29" s="18">
        <f>C28*C27*C5*C6*C16</f>
        <v>1097.1428571428571</v>
      </c>
      <c r="D29" s="4"/>
      <c r="E29" s="5" t="s">
        <v>38</v>
      </c>
      <c r="F29" s="5" t="s">
        <v>39</v>
      </c>
      <c r="G29" s="18">
        <f>G28*G27*G5*G6*G16</f>
        <v>1097.1428571428571</v>
      </c>
      <c r="H29" s="4"/>
      <c r="I29" s="5" t="s">
        <v>38</v>
      </c>
      <c r="J29" s="5" t="s">
        <v>39</v>
      </c>
      <c r="K29" s="18">
        <f>K28*K27*K5*K6*K16</f>
        <v>1459.1999999999998</v>
      </c>
    </row>
    <row r="30" spans="1:11">
      <c r="A30" s="5" t="s">
        <v>40</v>
      </c>
      <c r="B30" s="5" t="s">
        <v>33</v>
      </c>
      <c r="C30" s="19">
        <f>C25*(1-C26)</f>
        <v>0</v>
      </c>
      <c r="D30" s="4"/>
      <c r="E30" s="5" t="s">
        <v>40</v>
      </c>
      <c r="F30" s="5" t="s">
        <v>33</v>
      </c>
      <c r="G30" s="19">
        <f>G25*(1-G26)</f>
        <v>0</v>
      </c>
      <c r="H30" s="4"/>
      <c r="I30" s="5" t="s">
        <v>40</v>
      </c>
      <c r="J30" s="5" t="s">
        <v>33</v>
      </c>
      <c r="K30" s="20">
        <f>K25*(1-K26)</f>
        <v>1.4000000000000012</v>
      </c>
    </row>
    <row r="31" spans="1:11">
      <c r="A31" s="5" t="s">
        <v>41</v>
      </c>
      <c r="B31" s="5" t="s">
        <v>37</v>
      </c>
      <c r="C31" s="3">
        <v>3.37</v>
      </c>
      <c r="D31" s="4"/>
      <c r="E31" s="5" t="s">
        <v>41</v>
      </c>
      <c r="F31" s="5" t="s">
        <v>37</v>
      </c>
      <c r="G31" s="3">
        <v>3.37</v>
      </c>
      <c r="H31" s="4"/>
      <c r="I31" s="5" t="s">
        <v>41</v>
      </c>
      <c r="J31" s="5" t="s">
        <v>37</v>
      </c>
      <c r="K31" s="39">
        <v>1.07</v>
      </c>
    </row>
    <row r="32" spans="1:11">
      <c r="A32" s="5" t="s">
        <v>42</v>
      </c>
      <c r="B32" s="5" t="s">
        <v>39</v>
      </c>
      <c r="C32" s="19">
        <f>C31*C30*C5*C6*C16</f>
        <v>0</v>
      </c>
      <c r="D32" s="4"/>
      <c r="E32" s="5" t="s">
        <v>42</v>
      </c>
      <c r="F32" s="5" t="s">
        <v>39</v>
      </c>
      <c r="G32" s="19">
        <f>G31*G30*G5*G6*G16</f>
        <v>0</v>
      </c>
      <c r="H32" s="4"/>
      <c r="I32" s="5" t="s">
        <v>42</v>
      </c>
      <c r="J32" s="5" t="s">
        <v>39</v>
      </c>
      <c r="K32" s="19">
        <f>K31*K30*K5*K6*K16</f>
        <v>719.04000000000053</v>
      </c>
    </row>
    <row r="33" spans="1:11">
      <c r="A33" s="3" t="s">
        <v>43</v>
      </c>
      <c r="B33" s="5" t="s">
        <v>39</v>
      </c>
      <c r="C33" s="19">
        <f>C32+C29</f>
        <v>1097.1428571428571</v>
      </c>
      <c r="D33" s="4"/>
      <c r="E33" s="3" t="s">
        <v>43</v>
      </c>
      <c r="F33" s="5" t="s">
        <v>39</v>
      </c>
      <c r="G33" s="19">
        <f>G32+G29</f>
        <v>1097.1428571428571</v>
      </c>
      <c r="H33" s="4"/>
      <c r="I33" s="3" t="s">
        <v>43</v>
      </c>
      <c r="J33" s="5" t="s">
        <v>39</v>
      </c>
      <c r="K33" s="19">
        <f>K32+K29</f>
        <v>2178.2400000000002</v>
      </c>
    </row>
    <row r="34" spans="1:11">
      <c r="A34" s="3" t="s">
        <v>43</v>
      </c>
      <c r="B34" s="6" t="s">
        <v>27</v>
      </c>
      <c r="C34" s="11">
        <f>(C29+C32)/C17</f>
        <v>3.8095238095238092E-2</v>
      </c>
      <c r="D34" s="4"/>
      <c r="E34" s="3" t="s">
        <v>43</v>
      </c>
      <c r="F34" s="6" t="s">
        <v>27</v>
      </c>
      <c r="G34" s="11">
        <f>(G29+G32)/G17</f>
        <v>4.2328042328042326E-2</v>
      </c>
      <c r="H34" s="4"/>
      <c r="I34" s="3" t="s">
        <v>43</v>
      </c>
      <c r="J34" s="6" t="s">
        <v>27</v>
      </c>
      <c r="K34" s="11">
        <f>(K29+K32)/K17</f>
        <v>7.5633333333333344E-2</v>
      </c>
    </row>
    <row r="35" spans="1:11">
      <c r="A35" s="5"/>
      <c r="B35" s="5"/>
      <c r="C35" s="3"/>
      <c r="D35" s="4"/>
      <c r="E35" s="5"/>
      <c r="F35" s="5"/>
      <c r="G35" s="3"/>
      <c r="H35" s="4"/>
      <c r="I35" s="5"/>
      <c r="J35" s="5"/>
      <c r="K35" s="3"/>
    </row>
    <row r="36" spans="1:11" ht="45">
      <c r="A36" s="12" t="s">
        <v>44</v>
      </c>
      <c r="B36" s="12"/>
      <c r="C36" s="3"/>
      <c r="D36" s="4"/>
      <c r="E36" s="12" t="s">
        <v>45</v>
      </c>
      <c r="F36" s="12"/>
      <c r="G36" s="3"/>
      <c r="H36" s="4"/>
      <c r="I36" s="12" t="s">
        <v>45</v>
      </c>
      <c r="J36" s="12"/>
      <c r="K36" s="3"/>
    </row>
    <row r="37" spans="1:11">
      <c r="A37" s="5" t="s">
        <v>46</v>
      </c>
      <c r="B37" s="5" t="s">
        <v>47</v>
      </c>
      <c r="C37" s="21">
        <v>7</v>
      </c>
      <c r="D37" s="4"/>
      <c r="E37" s="5" t="s">
        <v>46</v>
      </c>
      <c r="F37" s="5" t="s">
        <v>47</v>
      </c>
      <c r="G37" s="21">
        <f>C37</f>
        <v>7</v>
      </c>
      <c r="H37" s="4"/>
      <c r="I37" s="5" t="s">
        <v>46</v>
      </c>
      <c r="J37" s="5" t="s">
        <v>47</v>
      </c>
      <c r="K37" s="21">
        <f>C37</f>
        <v>7</v>
      </c>
    </row>
    <row r="38" spans="1:11">
      <c r="A38" s="3" t="s">
        <v>48</v>
      </c>
      <c r="B38" s="5"/>
      <c r="C38" s="21"/>
      <c r="D38" s="4"/>
      <c r="E38" s="3" t="s">
        <v>48</v>
      </c>
      <c r="F38" s="5"/>
      <c r="G38" s="21"/>
      <c r="H38" s="4"/>
      <c r="I38" s="3" t="s">
        <v>48</v>
      </c>
      <c r="J38" s="5"/>
      <c r="K38" s="21"/>
    </row>
    <row r="39" spans="1:11">
      <c r="A39" s="5" t="s">
        <v>49</v>
      </c>
      <c r="B39" s="6" t="s">
        <v>50</v>
      </c>
      <c r="C39" s="19">
        <v>125000</v>
      </c>
      <c r="D39" s="4"/>
      <c r="E39" s="5" t="s">
        <v>49</v>
      </c>
      <c r="F39" s="6" t="s">
        <v>50</v>
      </c>
      <c r="G39" s="19"/>
      <c r="H39" s="4"/>
      <c r="I39" s="5" t="s">
        <v>49</v>
      </c>
      <c r="J39" s="6" t="s">
        <v>50</v>
      </c>
      <c r="K39" s="19"/>
    </row>
    <row r="40" spans="1:11">
      <c r="A40" s="5" t="s">
        <v>51</v>
      </c>
      <c r="B40" s="6" t="s">
        <v>50</v>
      </c>
      <c r="C40" s="19"/>
      <c r="D40" s="4"/>
      <c r="E40" s="5" t="s">
        <v>51</v>
      </c>
      <c r="F40" s="6" t="s">
        <v>50</v>
      </c>
      <c r="G40" s="19"/>
      <c r="H40" s="4"/>
      <c r="I40" s="5" t="s">
        <v>51</v>
      </c>
      <c r="J40" s="6" t="s">
        <v>50</v>
      </c>
      <c r="K40" s="19"/>
    </row>
    <row r="41" spans="1:11">
      <c r="A41" s="5" t="s">
        <v>52</v>
      </c>
      <c r="B41" s="6" t="s">
        <v>50</v>
      </c>
      <c r="C41" s="19">
        <v>190000</v>
      </c>
      <c r="D41" s="4"/>
      <c r="E41" s="5" t="s">
        <v>52</v>
      </c>
      <c r="F41" s="6" t="s">
        <v>50</v>
      </c>
      <c r="G41" s="19"/>
      <c r="H41" s="4"/>
      <c r="I41" s="5" t="s">
        <v>52</v>
      </c>
      <c r="J41" s="6" t="s">
        <v>50</v>
      </c>
      <c r="K41" s="19"/>
    </row>
    <row r="42" spans="1:11">
      <c r="A42" s="5" t="s">
        <v>53</v>
      </c>
      <c r="B42" s="6" t="s">
        <v>50</v>
      </c>
      <c r="C42" s="19"/>
      <c r="D42" s="22"/>
      <c r="E42" s="5" t="s">
        <v>53</v>
      </c>
      <c r="F42" s="6" t="s">
        <v>50</v>
      </c>
      <c r="G42" s="40">
        <v>1400000</v>
      </c>
      <c r="H42" s="22"/>
      <c r="I42" s="5" t="s">
        <v>53</v>
      </c>
      <c r="J42" s="6" t="s">
        <v>50</v>
      </c>
      <c r="K42" s="40">
        <v>615000</v>
      </c>
    </row>
    <row r="43" spans="1:11">
      <c r="A43" s="5" t="s">
        <v>54</v>
      </c>
      <c r="B43" s="6" t="s">
        <v>50</v>
      </c>
      <c r="C43" s="19">
        <v>128000</v>
      </c>
      <c r="D43" s="1"/>
      <c r="E43" s="5" t="s">
        <v>54</v>
      </c>
      <c r="F43" s="6" t="s">
        <v>50</v>
      </c>
      <c r="G43" s="19"/>
      <c r="H43" s="1"/>
      <c r="I43" s="5" t="s">
        <v>54</v>
      </c>
      <c r="J43" s="6" t="s">
        <v>50</v>
      </c>
      <c r="K43" s="19"/>
    </row>
    <row r="44" spans="1:11">
      <c r="A44" s="5" t="s">
        <v>55</v>
      </c>
      <c r="B44" s="6" t="s">
        <v>50</v>
      </c>
      <c r="C44" s="19"/>
      <c r="D44" s="1"/>
      <c r="E44" s="5" t="s">
        <v>55</v>
      </c>
      <c r="F44" s="6" t="s">
        <v>50</v>
      </c>
      <c r="G44" s="19"/>
      <c r="H44" s="1"/>
      <c r="I44" s="5" t="s">
        <v>55</v>
      </c>
      <c r="J44" s="6" t="s">
        <v>50</v>
      </c>
      <c r="K44" s="19"/>
    </row>
    <row r="45" spans="1:11">
      <c r="A45" s="5" t="s">
        <v>56</v>
      </c>
      <c r="B45" s="6" t="s">
        <v>50</v>
      </c>
      <c r="C45" s="19"/>
      <c r="D45" s="1"/>
      <c r="E45" s="5" t="s">
        <v>56</v>
      </c>
      <c r="F45" s="6" t="s">
        <v>50</v>
      </c>
      <c r="G45" s="19"/>
      <c r="H45" s="1"/>
      <c r="I45" s="5" t="s">
        <v>56</v>
      </c>
      <c r="J45" s="6" t="s">
        <v>50</v>
      </c>
      <c r="K45" s="19"/>
    </row>
    <row r="46" spans="1:11">
      <c r="A46" s="5" t="s">
        <v>57</v>
      </c>
      <c r="B46" s="6" t="s">
        <v>50</v>
      </c>
      <c r="C46" s="19"/>
      <c r="D46" s="1"/>
      <c r="E46" s="5" t="s">
        <v>57</v>
      </c>
      <c r="F46" s="6" t="s">
        <v>50</v>
      </c>
      <c r="G46" s="19"/>
      <c r="H46" s="1"/>
      <c r="I46" s="5" t="s">
        <v>57</v>
      </c>
      <c r="J46" s="6" t="s">
        <v>50</v>
      </c>
      <c r="K46" s="19"/>
    </row>
    <row r="47" spans="1:11">
      <c r="A47" s="5" t="s">
        <v>58</v>
      </c>
      <c r="B47" s="6" t="s">
        <v>50</v>
      </c>
      <c r="C47" s="19">
        <v>0</v>
      </c>
      <c r="D47" s="1"/>
      <c r="E47" s="5" t="s">
        <v>58</v>
      </c>
      <c r="F47" s="6" t="s">
        <v>50</v>
      </c>
      <c r="G47" s="19">
        <v>0</v>
      </c>
      <c r="H47" s="1"/>
      <c r="I47" s="5" t="s">
        <v>59</v>
      </c>
      <c r="J47" s="6" t="s">
        <v>50</v>
      </c>
      <c r="K47" s="40">
        <v>70704</v>
      </c>
    </row>
    <row r="48" spans="1:11">
      <c r="A48" s="3" t="s">
        <v>60</v>
      </c>
      <c r="B48" s="6"/>
      <c r="C48" s="19"/>
      <c r="D48" s="1"/>
      <c r="E48" s="3" t="s">
        <v>60</v>
      </c>
      <c r="F48" s="6"/>
      <c r="G48" s="19"/>
      <c r="H48" s="1"/>
      <c r="I48" s="3" t="s">
        <v>60</v>
      </c>
      <c r="J48" s="6"/>
      <c r="K48" s="19"/>
    </row>
    <row r="49" spans="1:11">
      <c r="A49" s="5" t="s">
        <v>49</v>
      </c>
      <c r="B49" s="6" t="s">
        <v>27</v>
      </c>
      <c r="C49" s="11">
        <f>C39/C37/C4/C17</f>
        <v>5.1669973544973553E-2</v>
      </c>
      <c r="D49" s="4"/>
      <c r="E49" s="5" t="s">
        <v>49</v>
      </c>
      <c r="F49" s="6" t="s">
        <v>27</v>
      </c>
      <c r="G49" s="11"/>
      <c r="H49" s="4"/>
      <c r="I49" s="5" t="s">
        <v>49</v>
      </c>
      <c r="J49" s="6" t="s">
        <v>27</v>
      </c>
      <c r="K49" s="11"/>
    </row>
    <row r="50" spans="1:11">
      <c r="A50" s="5" t="s">
        <v>51</v>
      </c>
      <c r="B50" s="6" t="s">
        <v>27</v>
      </c>
      <c r="C50" s="11">
        <f>C40/C37/C4/C17</f>
        <v>0</v>
      </c>
      <c r="D50" s="4"/>
      <c r="E50" s="5" t="s">
        <v>51</v>
      </c>
      <c r="F50" s="6" t="s">
        <v>27</v>
      </c>
      <c r="G50" s="11"/>
      <c r="H50" s="4"/>
      <c r="I50" s="5" t="s">
        <v>51</v>
      </c>
      <c r="J50" s="6" t="s">
        <v>27</v>
      </c>
      <c r="K50" s="11"/>
    </row>
    <row r="51" spans="1:11">
      <c r="A51" s="5" t="s">
        <v>52</v>
      </c>
      <c r="B51" s="6" t="s">
        <v>27</v>
      </c>
      <c r="C51" s="11">
        <f>C41/C37/C4/C17</f>
        <v>7.8538359788359782E-2</v>
      </c>
      <c r="D51" s="22"/>
      <c r="E51" s="5" t="s">
        <v>52</v>
      </c>
      <c r="F51" s="6" t="s">
        <v>27</v>
      </c>
      <c r="G51" s="11"/>
      <c r="H51" s="22"/>
      <c r="I51" s="5" t="s">
        <v>52</v>
      </c>
      <c r="J51" s="6" t="s">
        <v>27</v>
      </c>
      <c r="K51" s="11"/>
    </row>
    <row r="52" spans="1:11">
      <c r="A52" s="5" t="s">
        <v>53</v>
      </c>
      <c r="B52" s="6" t="s">
        <v>27</v>
      </c>
      <c r="C52" s="11">
        <f>C42/C37/C4/C17</f>
        <v>0</v>
      </c>
      <c r="D52" s="22"/>
      <c r="E52" s="5" t="s">
        <v>53</v>
      </c>
      <c r="F52" s="6" t="s">
        <v>27</v>
      </c>
      <c r="G52" s="11">
        <f>G42/G37/G4/G17</f>
        <v>0.64300411522633749</v>
      </c>
      <c r="H52" s="22"/>
      <c r="I52" s="5" t="s">
        <v>53</v>
      </c>
      <c r="J52" s="6" t="s">
        <v>27</v>
      </c>
      <c r="K52" s="11">
        <f>K42/K37/K4/K17</f>
        <v>0.25421626984126983</v>
      </c>
    </row>
    <row r="53" spans="1:11">
      <c r="A53" s="5" t="s">
        <v>54</v>
      </c>
      <c r="B53" s="6" t="s">
        <v>27</v>
      </c>
      <c r="C53" s="11">
        <f>C43/C37/C4/C17</f>
        <v>5.2910052910052914E-2</v>
      </c>
      <c r="D53" s="22"/>
      <c r="E53" s="5" t="s">
        <v>54</v>
      </c>
      <c r="F53" s="6" t="s">
        <v>27</v>
      </c>
      <c r="G53" s="11"/>
      <c r="H53" s="22"/>
      <c r="I53" s="5" t="s">
        <v>54</v>
      </c>
      <c r="J53" s="6" t="s">
        <v>27</v>
      </c>
      <c r="K53" s="11"/>
    </row>
    <row r="54" spans="1:11">
      <c r="A54" s="5" t="s">
        <v>55</v>
      </c>
      <c r="B54" s="6" t="s">
        <v>27</v>
      </c>
      <c r="C54" s="11">
        <f>C44/C37/C4/C17</f>
        <v>0</v>
      </c>
      <c r="D54" s="22"/>
      <c r="E54" s="5" t="s">
        <v>55</v>
      </c>
      <c r="F54" s="6" t="s">
        <v>27</v>
      </c>
      <c r="G54" s="11"/>
      <c r="H54" s="22"/>
      <c r="I54" s="5" t="s">
        <v>55</v>
      </c>
      <c r="J54" s="6" t="s">
        <v>27</v>
      </c>
      <c r="K54" s="11"/>
    </row>
    <row r="55" spans="1:11">
      <c r="A55" s="5" t="s">
        <v>57</v>
      </c>
      <c r="B55" s="6" t="s">
        <v>27</v>
      </c>
      <c r="C55" s="11">
        <f>C46/C37/C4/C17</f>
        <v>0</v>
      </c>
      <c r="D55" s="22"/>
      <c r="E55" s="5" t="s">
        <v>57</v>
      </c>
      <c r="F55" s="6" t="s">
        <v>27</v>
      </c>
      <c r="G55" s="11"/>
      <c r="H55" s="22"/>
      <c r="I55" s="5" t="s">
        <v>57</v>
      </c>
      <c r="J55" s="6" t="s">
        <v>27</v>
      </c>
      <c r="K55" s="11"/>
    </row>
    <row r="56" spans="1:11">
      <c r="A56" s="5" t="s">
        <v>58</v>
      </c>
      <c r="B56" s="6" t="s">
        <v>27</v>
      </c>
      <c r="C56" s="19">
        <v>0</v>
      </c>
      <c r="D56" s="1"/>
      <c r="E56" s="5" t="s">
        <v>58</v>
      </c>
      <c r="F56" s="6" t="s">
        <v>27</v>
      </c>
      <c r="G56" s="19">
        <v>0</v>
      </c>
      <c r="H56" s="1"/>
      <c r="I56" s="5" t="s">
        <v>61</v>
      </c>
      <c r="J56" s="6" t="s">
        <v>27</v>
      </c>
      <c r="K56" s="17">
        <f>K47/K37/K4/K17</f>
        <v>2.9226190476190479E-2</v>
      </c>
    </row>
    <row r="57" spans="1:11">
      <c r="A57" s="5" t="s">
        <v>62</v>
      </c>
      <c r="B57" s="6"/>
      <c r="C57" s="11"/>
      <c r="D57" s="22"/>
      <c r="E57" s="5" t="s">
        <v>62</v>
      </c>
      <c r="F57" s="6"/>
      <c r="G57" s="11"/>
      <c r="H57" s="22"/>
      <c r="I57" s="5" t="s">
        <v>62</v>
      </c>
      <c r="J57" s="6"/>
      <c r="K57" s="11"/>
    </row>
    <row r="58" spans="1:11">
      <c r="A58" s="5" t="s">
        <v>63</v>
      </c>
      <c r="B58" s="6"/>
      <c r="C58" s="11"/>
      <c r="D58" s="22"/>
      <c r="E58" s="5" t="s">
        <v>63</v>
      </c>
      <c r="F58" s="6"/>
      <c r="G58" s="11"/>
      <c r="H58" s="22"/>
      <c r="I58" s="5" t="s">
        <v>63</v>
      </c>
      <c r="J58" s="6"/>
      <c r="K58" s="11"/>
    </row>
    <row r="59" spans="1:11">
      <c r="A59" s="3" t="s">
        <v>64</v>
      </c>
      <c r="B59" s="6" t="s">
        <v>27</v>
      </c>
      <c r="C59" s="11">
        <f>SUM(C49:C58)</f>
        <v>0.18311838624338625</v>
      </c>
      <c r="D59" s="1"/>
      <c r="E59" s="3" t="s">
        <v>64</v>
      </c>
      <c r="F59" s="6" t="s">
        <v>27</v>
      </c>
      <c r="G59" s="11">
        <f>SUM(G49:G58)</f>
        <v>0.64300411522633749</v>
      </c>
      <c r="H59" s="1"/>
      <c r="I59" s="3" t="s">
        <v>64</v>
      </c>
      <c r="J59" s="6" t="s">
        <v>27</v>
      </c>
      <c r="K59" s="11">
        <f>SUM(K49:K58)</f>
        <v>0.28344246031746029</v>
      </c>
    </row>
    <row r="60" spans="1:11">
      <c r="A60" s="5"/>
      <c r="B60" s="5"/>
      <c r="C60" s="3"/>
      <c r="D60" s="4"/>
      <c r="E60" s="5"/>
      <c r="F60" s="5"/>
      <c r="G60" s="3"/>
      <c r="H60" s="4"/>
      <c r="I60" s="5"/>
      <c r="J60" s="5"/>
      <c r="K60" s="3"/>
    </row>
    <row r="61" spans="1:11" ht="30">
      <c r="A61" s="12" t="s">
        <v>65</v>
      </c>
      <c r="B61" s="12"/>
      <c r="C61" s="3"/>
      <c r="D61" s="4"/>
      <c r="E61" s="12" t="s">
        <v>65</v>
      </c>
      <c r="F61" s="12"/>
      <c r="G61" s="3"/>
      <c r="H61" s="4"/>
      <c r="I61" s="12" t="s">
        <v>65</v>
      </c>
      <c r="J61" s="12"/>
      <c r="K61" s="3"/>
    </row>
    <row r="62" spans="1:11">
      <c r="A62" s="6" t="s">
        <v>66</v>
      </c>
      <c r="B62" s="6" t="s">
        <v>67</v>
      </c>
      <c r="C62" s="23">
        <v>0.1</v>
      </c>
      <c r="D62" s="4"/>
      <c r="E62" s="6" t="s">
        <v>66</v>
      </c>
      <c r="F62" s="6" t="s">
        <v>67</v>
      </c>
      <c r="G62" s="23">
        <v>0.1</v>
      </c>
      <c r="H62" s="4"/>
      <c r="I62" s="6" t="s">
        <v>66</v>
      </c>
      <c r="J62" s="6" t="s">
        <v>67</v>
      </c>
      <c r="K62" s="23">
        <v>0.1</v>
      </c>
    </row>
    <row r="63" spans="1:11">
      <c r="A63" s="5" t="s">
        <v>68</v>
      </c>
      <c r="B63" s="5" t="s">
        <v>69</v>
      </c>
      <c r="C63" s="24"/>
      <c r="D63" s="4"/>
      <c r="E63" s="5" t="s">
        <v>68</v>
      </c>
      <c r="F63" s="5" t="s">
        <v>69</v>
      </c>
      <c r="G63" s="24"/>
      <c r="H63" s="4"/>
      <c r="I63" s="5" t="s">
        <v>68</v>
      </c>
      <c r="J63" s="5" t="s">
        <v>69</v>
      </c>
      <c r="K63" s="24"/>
    </row>
    <row r="64" spans="1:11">
      <c r="A64" s="5" t="s">
        <v>70</v>
      </c>
      <c r="B64" s="5" t="s">
        <v>69</v>
      </c>
      <c r="C64" s="3">
        <v>35</v>
      </c>
      <c r="D64" s="1"/>
      <c r="E64" s="5" t="s">
        <v>70</v>
      </c>
      <c r="F64" s="5" t="s">
        <v>69</v>
      </c>
      <c r="G64" s="3">
        <v>20</v>
      </c>
      <c r="H64" s="1"/>
      <c r="I64" s="5" t="s">
        <v>70</v>
      </c>
      <c r="J64" s="5" t="s">
        <v>69</v>
      </c>
      <c r="K64" s="3">
        <v>15</v>
      </c>
    </row>
    <row r="65" spans="1:11">
      <c r="A65" s="5" t="s">
        <v>71</v>
      </c>
      <c r="B65" s="5" t="s">
        <v>69</v>
      </c>
      <c r="C65" s="3"/>
      <c r="D65" s="1"/>
      <c r="E65" s="5" t="s">
        <v>71</v>
      </c>
      <c r="F65" s="5" t="s">
        <v>69</v>
      </c>
      <c r="G65" s="3"/>
      <c r="H65" s="1"/>
      <c r="I65" s="5" t="s">
        <v>71</v>
      </c>
      <c r="J65" s="5" t="s">
        <v>69</v>
      </c>
      <c r="K65" s="3"/>
    </row>
    <row r="66" spans="1:11">
      <c r="A66" s="5" t="s">
        <v>72</v>
      </c>
      <c r="B66" s="5" t="s">
        <v>69</v>
      </c>
      <c r="C66" s="3"/>
      <c r="D66" s="22"/>
      <c r="E66" s="5" t="s">
        <v>72</v>
      </c>
      <c r="F66" s="5" t="s">
        <v>69</v>
      </c>
      <c r="G66" s="3"/>
      <c r="H66" s="22"/>
      <c r="I66" s="5" t="s">
        <v>72</v>
      </c>
      <c r="J66" s="5" t="s">
        <v>69</v>
      </c>
      <c r="K66" s="3">
        <v>6</v>
      </c>
    </row>
    <row r="67" spans="1:11">
      <c r="A67" s="3" t="s">
        <v>73</v>
      </c>
      <c r="B67" s="6" t="s">
        <v>27</v>
      </c>
      <c r="C67" s="25">
        <f>SUM(C63:C66)*C62*C5*C6*C16/C17</f>
        <v>5.8333333333333334E-2</v>
      </c>
      <c r="D67" s="22"/>
      <c r="E67" s="3" t="s">
        <v>73</v>
      </c>
      <c r="F67" s="6" t="s">
        <v>27</v>
      </c>
      <c r="G67" s="25">
        <f>SUM(G63:G66)*G62*G5*G6*G16/G17</f>
        <v>3.7037037037037035E-2</v>
      </c>
      <c r="H67" s="22"/>
      <c r="I67" s="3" t="s">
        <v>73</v>
      </c>
      <c r="J67" s="6" t="s">
        <v>27</v>
      </c>
      <c r="K67" s="25">
        <f>SUM(K63:K66)*K62*K5*K6*K16/K17</f>
        <v>3.5000000000000003E-2</v>
      </c>
    </row>
    <row r="68" spans="1:11">
      <c r="A68" s="3"/>
      <c r="B68" s="6"/>
      <c r="C68" s="19"/>
      <c r="D68" s="22"/>
      <c r="E68" s="3"/>
      <c r="F68" s="6"/>
      <c r="G68" s="19"/>
      <c r="H68" s="22"/>
      <c r="I68" s="3"/>
      <c r="J68" s="6"/>
      <c r="K68" s="19"/>
    </row>
    <row r="69" spans="1:11">
      <c r="A69" s="26" t="s">
        <v>74</v>
      </c>
      <c r="B69" s="26"/>
      <c r="C69" s="21"/>
      <c r="D69" s="22"/>
      <c r="E69" s="26" t="s">
        <v>74</v>
      </c>
      <c r="F69" s="26"/>
      <c r="G69" s="21"/>
      <c r="H69" s="22"/>
      <c r="I69" s="26" t="s">
        <v>74</v>
      </c>
      <c r="J69" s="26"/>
      <c r="K69" s="21"/>
    </row>
    <row r="70" spans="1:11">
      <c r="A70" s="5" t="s">
        <v>75</v>
      </c>
      <c r="B70" s="5" t="s">
        <v>23</v>
      </c>
      <c r="C70" s="27">
        <v>0.1</v>
      </c>
      <c r="D70" s="1"/>
      <c r="E70" s="5" t="s">
        <v>75</v>
      </c>
      <c r="F70" s="5" t="s">
        <v>23</v>
      </c>
      <c r="G70" s="27">
        <v>0.1</v>
      </c>
      <c r="H70" s="1"/>
      <c r="I70" s="5" t="s">
        <v>75</v>
      </c>
      <c r="J70" s="5" t="s">
        <v>23</v>
      </c>
      <c r="K70" s="27">
        <v>0.1</v>
      </c>
    </row>
    <row r="71" spans="1:11">
      <c r="A71" s="5" t="s">
        <v>76</v>
      </c>
      <c r="B71" s="5" t="s">
        <v>39</v>
      </c>
      <c r="C71" s="21">
        <v>0</v>
      </c>
      <c r="D71" s="1"/>
      <c r="E71" s="5" t="s">
        <v>76</v>
      </c>
      <c r="F71" s="5" t="s">
        <v>39</v>
      </c>
      <c r="G71" s="21">
        <v>0</v>
      </c>
      <c r="H71" s="1"/>
      <c r="I71" s="5" t="s">
        <v>76</v>
      </c>
      <c r="J71" s="5" t="s">
        <v>39</v>
      </c>
      <c r="K71" s="21">
        <v>0</v>
      </c>
    </row>
    <row r="72" spans="1:11">
      <c r="A72" s="5" t="s">
        <v>77</v>
      </c>
      <c r="B72" s="5" t="s">
        <v>78</v>
      </c>
      <c r="C72" s="21">
        <v>10</v>
      </c>
      <c r="D72" s="1"/>
      <c r="E72" s="5" t="s">
        <v>77</v>
      </c>
      <c r="F72" s="5" t="s">
        <v>78</v>
      </c>
      <c r="G72" s="21">
        <v>4</v>
      </c>
      <c r="H72" s="1"/>
      <c r="I72" s="5" t="s">
        <v>77</v>
      </c>
      <c r="J72" s="5" t="s">
        <v>78</v>
      </c>
      <c r="K72" s="21">
        <v>2</v>
      </c>
    </row>
    <row r="73" spans="1:11">
      <c r="A73" s="5" t="s">
        <v>79</v>
      </c>
      <c r="B73" s="5" t="s">
        <v>39</v>
      </c>
      <c r="C73" s="21">
        <f>C72*100</f>
        <v>1000</v>
      </c>
      <c r="D73" s="1"/>
      <c r="E73" s="5" t="s">
        <v>79</v>
      </c>
      <c r="F73" s="5" t="s">
        <v>39</v>
      </c>
      <c r="G73" s="21">
        <f>G72*100</f>
        <v>400</v>
      </c>
      <c r="H73" s="1"/>
      <c r="I73" s="5" t="s">
        <v>79</v>
      </c>
      <c r="J73" s="5" t="s">
        <v>39</v>
      </c>
      <c r="K73" s="21">
        <f>K72*100</f>
        <v>200</v>
      </c>
    </row>
    <row r="74" spans="1:11">
      <c r="A74" s="5" t="s">
        <v>80</v>
      </c>
      <c r="B74" s="5" t="s">
        <v>39</v>
      </c>
      <c r="C74" s="21"/>
      <c r="D74" s="1"/>
      <c r="E74" s="5" t="s">
        <v>80</v>
      </c>
      <c r="F74" s="5" t="s">
        <v>39</v>
      </c>
      <c r="G74" s="21"/>
      <c r="H74" s="1"/>
      <c r="I74" s="5" t="s">
        <v>80</v>
      </c>
      <c r="J74" s="5" t="s">
        <v>39</v>
      </c>
      <c r="K74" s="21"/>
    </row>
    <row r="75" spans="1:11">
      <c r="A75" s="3" t="s">
        <v>73</v>
      </c>
      <c r="B75" s="6" t="s">
        <v>27</v>
      </c>
      <c r="C75" s="28">
        <f>SUM(C73:C74,C71,C71)/C17</f>
        <v>3.4722222222222224E-2</v>
      </c>
      <c r="D75" s="8"/>
      <c r="E75" s="3" t="s">
        <v>73</v>
      </c>
      <c r="F75" s="6" t="s">
        <v>27</v>
      </c>
      <c r="G75" s="29">
        <f>SUM(G73:G74,G71,G71)/G17</f>
        <v>1.5432098765432098E-2</v>
      </c>
      <c r="H75" s="8"/>
      <c r="I75" s="3" t="s">
        <v>73</v>
      </c>
      <c r="J75" s="6" t="s">
        <v>27</v>
      </c>
      <c r="K75" s="30">
        <f>SUM(K73:K74,K71,K71)/K17</f>
        <v>6.9444444444444441E-3</v>
      </c>
    </row>
    <row r="76" spans="1:11">
      <c r="A76" s="3"/>
      <c r="B76" s="5"/>
      <c r="C76" s="21"/>
      <c r="D76" s="8"/>
      <c r="E76" s="3"/>
      <c r="F76" s="5"/>
      <c r="G76" s="21"/>
      <c r="H76" s="8"/>
      <c r="I76" s="3"/>
      <c r="J76" s="5"/>
      <c r="K76" s="21"/>
    </row>
    <row r="77" spans="1:11">
      <c r="A77" s="31" t="s">
        <v>81</v>
      </c>
      <c r="B77" s="32" t="s">
        <v>39</v>
      </c>
      <c r="C77" s="33">
        <f>C17*(C24+C34+C67+C59+C75)</f>
        <v>83066.952380952382</v>
      </c>
      <c r="D77" s="8"/>
      <c r="E77" s="31" t="s">
        <v>81</v>
      </c>
      <c r="F77" s="32" t="s">
        <v>39</v>
      </c>
      <c r="G77" s="33">
        <f>G17*(G24+G34+G67+G59+G75)</f>
        <v>37786.209523809528</v>
      </c>
      <c r="H77" s="8"/>
      <c r="I77" s="31" t="s">
        <v>81</v>
      </c>
      <c r="J77" s="32" t="s">
        <v>39</v>
      </c>
      <c r="K77" s="33">
        <f>K17*(K24+K34+K67+K59+K75)</f>
        <v>11549.382857142857</v>
      </c>
    </row>
    <row r="78" spans="1:11">
      <c r="A78" s="31" t="s">
        <v>82</v>
      </c>
      <c r="B78" s="32" t="s">
        <v>27</v>
      </c>
      <c r="C78" s="34">
        <f>C77/C17</f>
        <v>2.8842691798941797</v>
      </c>
      <c r="D78" s="8"/>
      <c r="E78" s="31" t="s">
        <v>82</v>
      </c>
      <c r="F78" s="32" t="s">
        <v>27</v>
      </c>
      <c r="G78" s="34">
        <f>G77/G17</f>
        <v>1.4578012933568492</v>
      </c>
      <c r="H78" s="8"/>
      <c r="I78" s="31" t="s">
        <v>82</v>
      </c>
      <c r="J78" s="32" t="s">
        <v>27</v>
      </c>
      <c r="K78" s="34">
        <f>K77/K17</f>
        <v>0.40102023809523807</v>
      </c>
    </row>
    <row r="79" spans="1:11">
      <c r="A79" s="5"/>
      <c r="B79" s="6"/>
      <c r="C79" s="9"/>
      <c r="D79" s="1"/>
      <c r="E79" s="5"/>
      <c r="F79" s="6"/>
      <c r="G79" s="9"/>
      <c r="H79" s="1"/>
      <c r="I79" s="5"/>
      <c r="J79" s="6"/>
      <c r="K79" s="9"/>
    </row>
    <row r="80" spans="1:11">
      <c r="A80" s="5"/>
      <c r="B80" s="6"/>
      <c r="C80" s="9"/>
      <c r="D80" s="1"/>
      <c r="E80" s="5"/>
      <c r="F80" s="6"/>
      <c r="G80" s="9"/>
      <c r="H80" s="1"/>
      <c r="I80" s="5"/>
      <c r="J80" s="6"/>
      <c r="K80" s="9"/>
    </row>
    <row r="81" spans="1:11">
      <c r="A81" s="5"/>
      <c r="B81" s="6"/>
      <c r="C81" s="11"/>
      <c r="D81" s="1"/>
      <c r="E81" s="5"/>
      <c r="F81" s="6"/>
      <c r="G81" s="11"/>
      <c r="H81" s="1"/>
      <c r="I81" s="5"/>
      <c r="J81" s="6"/>
      <c r="K81" s="1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26.25">
      <c r="A83" s="41" t="s">
        <v>83</v>
      </c>
      <c r="B83" s="42"/>
      <c r="C83" s="42"/>
      <c r="D83" s="1"/>
      <c r="E83" s="41" t="s">
        <v>83</v>
      </c>
      <c r="F83" s="42"/>
      <c r="G83" s="42"/>
      <c r="H83" s="1"/>
      <c r="I83" s="41" t="s">
        <v>84</v>
      </c>
      <c r="J83" s="42"/>
      <c r="K83" s="42"/>
    </row>
    <row r="84" spans="1:11">
      <c r="A84" s="5" t="s">
        <v>85</v>
      </c>
      <c r="B84" s="6" t="s">
        <v>39</v>
      </c>
      <c r="C84" s="24"/>
      <c r="D84" s="1"/>
      <c r="E84" s="5" t="s">
        <v>85</v>
      </c>
      <c r="F84" s="6" t="s">
        <v>39</v>
      </c>
      <c r="G84" s="24">
        <f>C77-G77</f>
        <v>45280.742857142854</v>
      </c>
      <c r="H84" s="1"/>
      <c r="I84" s="5" t="s">
        <v>85</v>
      </c>
      <c r="J84" s="6" t="s">
        <v>39</v>
      </c>
      <c r="K84" s="24">
        <f>C77-K77</f>
        <v>71517.569523809521</v>
      </c>
    </row>
    <row r="85" spans="1:11">
      <c r="A85" s="5" t="s">
        <v>86</v>
      </c>
      <c r="B85" s="5" t="s">
        <v>78</v>
      </c>
      <c r="C85" s="21"/>
      <c r="D85" s="1"/>
      <c r="E85" s="5" t="s">
        <v>86</v>
      </c>
      <c r="F85" s="5" t="s">
        <v>78</v>
      </c>
      <c r="G85" s="21">
        <f>C72-G72</f>
        <v>6</v>
      </c>
      <c r="H85" s="1"/>
      <c r="I85" s="5" t="s">
        <v>86</v>
      </c>
      <c r="J85" s="5" t="s">
        <v>78</v>
      </c>
      <c r="K85" s="21">
        <f>C72-K72</f>
        <v>8</v>
      </c>
    </row>
    <row r="86" spans="1:11">
      <c r="A86" s="5" t="s">
        <v>87</v>
      </c>
      <c r="B86" s="5" t="s">
        <v>15</v>
      </c>
      <c r="C86" s="24"/>
      <c r="D86" s="1"/>
      <c r="E86" s="5" t="s">
        <v>88</v>
      </c>
      <c r="F86" s="5" t="s">
        <v>15</v>
      </c>
      <c r="G86" s="24">
        <f>G85*G13</f>
        <v>324</v>
      </c>
      <c r="H86" s="1"/>
      <c r="I86" s="5" t="s">
        <v>88</v>
      </c>
      <c r="J86" s="5" t="s">
        <v>15</v>
      </c>
      <c r="K86" s="24">
        <f>K85*K13</f>
        <v>480</v>
      </c>
    </row>
    <row r="87" spans="1:11">
      <c r="A87" s="5" t="s">
        <v>89</v>
      </c>
      <c r="B87" s="5" t="s">
        <v>15</v>
      </c>
      <c r="C87" s="21"/>
      <c r="D87" s="1"/>
      <c r="E87" s="5" t="s">
        <v>89</v>
      </c>
      <c r="F87" s="5" t="s">
        <v>15</v>
      </c>
      <c r="G87" s="21">
        <f>G86+G17</f>
        <v>26244</v>
      </c>
      <c r="H87" s="1"/>
      <c r="I87" s="5" t="s">
        <v>89</v>
      </c>
      <c r="J87" s="5" t="s">
        <v>15</v>
      </c>
      <c r="K87" s="21">
        <f>K86+K17</f>
        <v>29280</v>
      </c>
    </row>
    <row r="88" spans="1:11">
      <c r="A88" s="5" t="s">
        <v>90</v>
      </c>
      <c r="B88" s="5"/>
      <c r="C88" s="37"/>
      <c r="D88" s="1"/>
      <c r="E88" s="5" t="s">
        <v>90</v>
      </c>
      <c r="F88" s="5" t="s">
        <v>47</v>
      </c>
      <c r="G88" s="37">
        <f>G42/G84/G4</f>
        <v>2.576518389610805</v>
      </c>
      <c r="H88" s="1"/>
      <c r="I88" s="5" t="s">
        <v>90</v>
      </c>
      <c r="J88" s="5" t="s">
        <v>47</v>
      </c>
      <c r="K88" s="37">
        <f>K42/K84/K4</f>
        <v>0.7166071266297428</v>
      </c>
    </row>
    <row r="89" spans="1:11">
      <c r="A89" s="5"/>
      <c r="B89" s="5"/>
      <c r="C89" s="24"/>
      <c r="D89" s="1"/>
      <c r="E89" s="5"/>
      <c r="F89" s="5"/>
      <c r="G89" s="24"/>
      <c r="H89" s="1"/>
      <c r="I89" s="5"/>
      <c r="J89" s="5"/>
      <c r="K89" s="24"/>
    </row>
  </sheetData>
  <mergeCells count="12">
    <mergeCell ref="A1:C1"/>
    <mergeCell ref="E1:G1"/>
    <mergeCell ref="I1:K1"/>
    <mergeCell ref="A2:C2"/>
    <mergeCell ref="E2:G2"/>
    <mergeCell ref="I2:K2"/>
    <mergeCell ref="A10:C10"/>
    <mergeCell ref="E10:G10"/>
    <mergeCell ref="I10:K10"/>
    <mergeCell ref="A83:C83"/>
    <mergeCell ref="E83:G83"/>
    <mergeCell ref="I83:K8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Blair</dc:creator>
  <cp:keywords/>
  <dc:description/>
  <cp:lastModifiedBy>Guest User</cp:lastModifiedBy>
  <cp:revision/>
  <dcterms:created xsi:type="dcterms:W3CDTF">2021-11-05T15:08:04Z</dcterms:created>
  <dcterms:modified xsi:type="dcterms:W3CDTF">2021-12-22T17:49:38Z</dcterms:modified>
  <cp:category/>
  <cp:contentStatus/>
</cp:coreProperties>
</file>